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90" windowWidth="14355" windowHeight="7545" tabRatio="286"/>
  </bookViews>
  <sheets>
    <sheet name="Trends" sheetId="3" r:id="rId1"/>
  </sheets>
  <definedNames>
    <definedName name="_xlnm.Print_Titles" localSheetId="0">Trends!$2:$4</definedName>
  </definedNames>
  <calcPr calcId="145621"/>
</workbook>
</file>

<file path=xl/calcChain.xml><?xml version="1.0" encoding="utf-8"?>
<calcChain xmlns="http://schemas.openxmlformats.org/spreadsheetml/2006/main">
  <c r="I71" i="3" l="1"/>
  <c r="J71" i="3" s="1"/>
  <c r="F71" i="3"/>
  <c r="G71" i="3" s="1"/>
  <c r="D80" i="3"/>
  <c r="D81" i="3"/>
  <c r="D82" i="3"/>
  <c r="D71" i="3" l="1"/>
  <c r="D72" i="3"/>
  <c r="D73" i="3"/>
  <c r="D74" i="3"/>
  <c r="D75" i="3"/>
  <c r="D76" i="3"/>
  <c r="D77" i="3"/>
  <c r="D78" i="3"/>
  <c r="D79" i="3"/>
  <c r="B86" i="3" l="1"/>
  <c r="I59" i="3" l="1"/>
  <c r="J59" i="3" s="1"/>
  <c r="F59" i="3"/>
  <c r="G59" i="3" s="1"/>
  <c r="C86" i="3"/>
  <c r="D65" i="3"/>
  <c r="D66" i="3"/>
  <c r="D67" i="3"/>
  <c r="D68" i="3"/>
  <c r="D69" i="3"/>
  <c r="D70" i="3"/>
  <c r="H71" i="3" l="1"/>
  <c r="K71" i="3"/>
  <c r="I56" i="3"/>
  <c r="J56" i="3" s="1"/>
  <c r="K59" i="3" s="1"/>
  <c r="F56" i="3"/>
  <c r="G56" i="3" s="1"/>
  <c r="H59" i="3" s="1"/>
  <c r="I53" i="3"/>
  <c r="F53" i="3"/>
  <c r="G53" i="3" l="1"/>
  <c r="J53" i="3"/>
  <c r="M55" i="3" s="1"/>
  <c r="D59" i="3"/>
  <c r="D60" i="3"/>
  <c r="D61" i="3"/>
  <c r="D62" i="3"/>
  <c r="D63" i="3"/>
  <c r="D64" i="3"/>
  <c r="F41" i="3"/>
  <c r="F29" i="3"/>
  <c r="F17" i="3"/>
  <c r="F5" i="3"/>
  <c r="G17" i="3" l="1"/>
  <c r="G29" i="3"/>
  <c r="G5" i="3"/>
  <c r="K56" i="3"/>
  <c r="G41" i="3"/>
  <c r="H53" i="3" s="1"/>
  <c r="H56" i="3"/>
  <c r="I5" i="3"/>
  <c r="I17" i="3"/>
  <c r="I29" i="3"/>
  <c r="I41" i="3"/>
  <c r="D58" i="3"/>
  <c r="D57" i="3"/>
  <c r="D56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7" i="3"/>
  <c r="D6" i="3"/>
  <c r="D5" i="3"/>
  <c r="H17" i="3" l="1"/>
  <c r="H29" i="3"/>
  <c r="J41" i="3"/>
  <c r="J17" i="3"/>
  <c r="H41" i="3"/>
  <c r="J29" i="3"/>
  <c r="J5" i="3"/>
  <c r="D23" i="3"/>
  <c r="D8" i="3"/>
  <c r="D41" i="3"/>
  <c r="K29" i="3" l="1"/>
  <c r="K17" i="3"/>
  <c r="K41" i="3"/>
  <c r="K53" i="3"/>
  <c r="D86" i="3"/>
</calcChain>
</file>

<file path=xl/comments1.xml><?xml version="1.0" encoding="utf-8"?>
<comments xmlns="http://schemas.openxmlformats.org/spreadsheetml/2006/main">
  <authors>
    <author>Craig Prestenbach</author>
  </authors>
  <commentList>
    <comment ref="I71" authorId="0">
      <text>
        <r>
          <rPr>
            <b/>
            <sz val="9"/>
            <color indexed="81"/>
            <rFont val="Tahoma"/>
            <family val="2"/>
          </rPr>
          <t>Craig Prestenbach:</t>
        </r>
        <r>
          <rPr>
            <sz val="9"/>
            <color indexed="81"/>
            <rFont val="Tahoma"/>
            <family val="2"/>
          </rPr>
          <t xml:space="preserve">
FY 2014 reimbursements are capped at the amount of FY 2014 funding available ($950M) per the USD(P) decision on managing burn-rate.</t>
        </r>
      </text>
    </comment>
  </commentList>
</comments>
</file>

<file path=xl/sharedStrings.xml><?xml version="1.0" encoding="utf-8"?>
<sst xmlns="http://schemas.openxmlformats.org/spreadsheetml/2006/main" count="28" uniqueCount="27">
  <si>
    <t>Amount Claimed</t>
  </si>
  <si>
    <t>Effective % of Claim Paid</t>
  </si>
  <si>
    <t>Month of Claim</t>
  </si>
  <si>
    <r>
      <t xml:space="preserve">Total </t>
    </r>
    <r>
      <rPr>
        <u val="singleAccounting"/>
        <sz val="11"/>
        <color theme="1"/>
        <rFont val="Calibri"/>
        <family val="2"/>
        <scheme val="minor"/>
      </rPr>
      <t>Effective</t>
    </r>
    <r>
      <rPr>
        <sz val="11"/>
        <color theme="1"/>
        <rFont val="Calibri"/>
        <family val="2"/>
        <scheme val="minor"/>
      </rPr>
      <t xml:space="preserve"> Amount Paid</t>
    </r>
  </si>
  <si>
    <t>CLAIMS</t>
  </si>
  <si>
    <t>PAID</t>
  </si>
  <si>
    <t>% PAID</t>
  </si>
  <si>
    <t>Pre-"2.0"</t>
  </si>
  <si>
    <t>TOTAL COALITION SUPPORT PAYMENTS (including pending) TO PAKISTAN</t>
  </si>
  <si>
    <t>FY 
2008</t>
  </si>
  <si>
    <t>FY 
2009</t>
  </si>
  <si>
    <t>FY 
2010</t>
  </si>
  <si>
    <t>FY 
2011</t>
  </si>
  <si>
    <t>FY 
2012</t>
  </si>
  <si>
    <t>FY 
2013</t>
  </si>
  <si>
    <t>COALITION SUPPORT FUND (CSF) REIMBURSEMENTS TO PAKISTAN</t>
  </si>
  <si>
    <t>Fiscal
Year</t>
  </si>
  <si>
    <t>Dec 2011 - Jun 2012  ---  GLOCs Closed</t>
  </si>
  <si>
    <t>post-"2.0"</t>
  </si>
  <si>
    <t>Amount PAID
per Fiscal Year</t>
  </si>
  <si>
    <t>Amount CLAIMED
per Fiscal Year</t>
  </si>
  <si>
    <t>% change from previous year</t>
  </si>
  <si>
    <t>Annual
Claimed</t>
  </si>
  <si>
    <t>Average Monthly
Claimed</t>
  </si>
  <si>
    <t>Annual
Paid</t>
  </si>
  <si>
    <t>Average Monthly
Paid</t>
  </si>
  <si>
    <t>FY
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</si>
</sst>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164" formatCode="0.0%"/>
    <numFmt numFmtId="165" formatCode="_(&quot;$&quot;* #,##0.0_);_(&quot;$&quot;* \(#,##0.0\);_(&quot;$&quot;* &quot;-&quot;?_);_(@_)"/>
    <numFmt numFmtId="166" formatCode="[$-409]mmm\-yy;@"/>
    <numFmt numFmtId="167" formatCode="mmm\ yyyy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2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165" fontId="0" fillId="0" borderId="1" xfId="0" applyNumberFormat="1" applyBorder="1"/>
    <xf numFmtId="165" fontId="0" fillId="0" borderId="1" xfId="0" applyNumberFormat="1" applyBorder="1" applyAlignment="1">
      <alignment vertical="center"/>
    </xf>
    <xf numFmtId="164" fontId="0" fillId="0" borderId="1" xfId="1" applyNumberFormat="1" applyFont="1" applyBorder="1" applyAlignment="1">
      <alignment horizontal="center"/>
    </xf>
    <xf numFmtId="0" fontId="3" fillId="0" borderId="0" xfId="0" applyFont="1"/>
    <xf numFmtId="166" fontId="0" fillId="0" borderId="0" xfId="0" applyNumberFormat="1" applyAlignment="1">
      <alignment horizontal="center"/>
    </xf>
    <xf numFmtId="165" fontId="0" fillId="0" borderId="0" xfId="0" applyNumberFormat="1" applyFont="1"/>
    <xf numFmtId="165" fontId="0" fillId="0" borderId="1" xfId="0" applyNumberFormat="1" applyFont="1" applyBorder="1" applyAlignment="1">
      <alignment horizontal="center" wrapText="1"/>
    </xf>
    <xf numFmtId="165" fontId="0" fillId="0" borderId="1" xfId="0" applyNumberFormat="1" applyFont="1" applyBorder="1"/>
    <xf numFmtId="165" fontId="0" fillId="0" borderId="1" xfId="0" applyNumberFormat="1" applyFont="1" applyBorder="1" applyAlignment="1">
      <alignment vertical="center"/>
    </xf>
    <xf numFmtId="167" fontId="0" fillId="0" borderId="1" xfId="0" quotePrefix="1" applyNumberFormat="1" applyBorder="1" applyAlignment="1">
      <alignment horizontal="center"/>
    </xf>
    <xf numFmtId="166" fontId="0" fillId="0" borderId="0" xfId="0" applyNumberFormat="1" applyAlignment="1">
      <alignment horizontal="right"/>
    </xf>
    <xf numFmtId="44" fontId="0" fillId="0" borderId="0" xfId="0" applyNumberFormat="1" applyFont="1"/>
    <xf numFmtId="164" fontId="1" fillId="0" borderId="1" xfId="1" applyNumberFormat="1" applyFont="1" applyBorder="1" applyAlignment="1">
      <alignment horizontal="center" vertical="center"/>
    </xf>
    <xf numFmtId="166" fontId="2" fillId="0" borderId="0" xfId="0" applyNumberFormat="1" applyFont="1" applyAlignment="1">
      <alignment horizontal="left"/>
    </xf>
    <xf numFmtId="164" fontId="1" fillId="0" borderId="0" xfId="1" applyNumberFormat="1" applyFont="1" applyBorder="1" applyAlignment="1">
      <alignment horizontal="center" vertical="center"/>
    </xf>
    <xf numFmtId="44" fontId="0" fillId="0" borderId="0" xfId="0" applyNumberFormat="1"/>
    <xf numFmtId="164" fontId="0" fillId="0" borderId="4" xfId="1" applyNumberFormat="1" applyFont="1" applyBorder="1" applyAlignment="1">
      <alignment horizontal="center"/>
    </xf>
    <xf numFmtId="0" fontId="0" fillId="0" borderId="7" xfId="0" applyBorder="1" applyAlignment="1">
      <alignment horizontal="center" wrapText="1"/>
    </xf>
    <xf numFmtId="167" fontId="0" fillId="0" borderId="4" xfId="0" quotePrefix="1" applyNumberFormat="1" applyBorder="1" applyAlignment="1">
      <alignment horizontal="center"/>
    </xf>
    <xf numFmtId="165" fontId="0" fillId="0" borderId="4" xfId="0" applyNumberFormat="1" applyBorder="1" applyAlignment="1">
      <alignment vertical="center"/>
    </xf>
    <xf numFmtId="165" fontId="0" fillId="0" borderId="4" xfId="0" applyNumberFormat="1" applyBorder="1"/>
    <xf numFmtId="167" fontId="0" fillId="0" borderId="1" xfId="0" quotePrefix="1" applyNumberFormat="1" applyFill="1" applyBorder="1" applyAlignment="1">
      <alignment horizontal="center"/>
    </xf>
    <xf numFmtId="165" fontId="0" fillId="0" borderId="1" xfId="0" applyNumberFormat="1" applyFill="1" applyBorder="1" applyAlignment="1">
      <alignment vertical="center"/>
    </xf>
    <xf numFmtId="165" fontId="0" fillId="0" borderId="1" xfId="0" applyNumberFormat="1" applyFill="1" applyBorder="1"/>
    <xf numFmtId="164" fontId="0" fillId="2" borderId="3" xfId="1" applyNumberFormat="1" applyFont="1" applyFill="1" applyBorder="1" applyAlignment="1">
      <alignment horizontal="center" vertical="center"/>
    </xf>
    <xf numFmtId="164" fontId="0" fillId="0" borderId="5" xfId="1" applyNumberFormat="1" applyFont="1" applyFill="1" applyBorder="1" applyAlignment="1">
      <alignment horizontal="center"/>
    </xf>
    <xf numFmtId="165" fontId="0" fillId="2" borderId="3" xfId="0" applyNumberFormat="1" applyFont="1" applyFill="1" applyBorder="1" applyAlignment="1">
      <alignment horizontal="center" vertical="center"/>
    </xf>
    <xf numFmtId="44" fontId="0" fillId="2" borderId="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44" fontId="3" fillId="0" borderId="0" xfId="0" applyNumberFormat="1" applyFont="1" applyAlignment="1">
      <alignment vertical="center"/>
    </xf>
    <xf numFmtId="0" fontId="3" fillId="2" borderId="0" xfId="0" applyFont="1" applyFill="1" applyAlignment="1">
      <alignment vertical="center"/>
    </xf>
    <xf numFmtId="164" fontId="0" fillId="0" borderId="2" xfId="1" applyNumberFormat="1" applyFont="1" applyBorder="1" applyAlignment="1">
      <alignment horizontal="center" vertical="center"/>
    </xf>
    <xf numFmtId="164" fontId="0" fillId="0" borderId="3" xfId="1" applyNumberFormat="1" applyFont="1" applyBorder="1" applyAlignment="1">
      <alignment horizontal="center" vertical="center"/>
    </xf>
    <xf numFmtId="164" fontId="0" fillId="0" borderId="4" xfId="1" applyNumberFormat="1" applyFont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164" fontId="0" fillId="2" borderId="1" xfId="1" applyNumberFormat="1" applyFont="1" applyFill="1" applyBorder="1" applyAlignment="1">
      <alignment horizontal="center" vertical="center" wrapText="1"/>
    </xf>
    <xf numFmtId="165" fontId="0" fillId="0" borderId="1" xfId="0" applyNumberFormat="1" applyFont="1" applyBorder="1" applyAlignment="1">
      <alignment horizontal="center" vertical="center"/>
    </xf>
    <xf numFmtId="44" fontId="0" fillId="0" borderId="1" xfId="0" applyNumberFormat="1" applyFont="1" applyBorder="1" applyAlignment="1">
      <alignment horizontal="center" vertical="center"/>
    </xf>
    <xf numFmtId="44" fontId="0" fillId="0" borderId="2" xfId="0" applyNumberFormat="1" applyBorder="1" applyAlignment="1">
      <alignment horizontal="center" vertical="center"/>
    </xf>
    <xf numFmtId="44" fontId="0" fillId="0" borderId="3" xfId="0" applyNumberFormat="1" applyBorder="1" applyAlignment="1">
      <alignment horizontal="center" vertical="center"/>
    </xf>
    <xf numFmtId="44" fontId="0" fillId="0" borderId="4" xfId="0" applyNumberFormat="1" applyBorder="1" applyAlignment="1">
      <alignment horizontal="center" vertical="center"/>
    </xf>
    <xf numFmtId="165" fontId="0" fillId="0" borderId="2" xfId="0" applyNumberFormat="1" applyFont="1" applyBorder="1" applyAlignment="1">
      <alignment horizontal="center" vertical="center"/>
    </xf>
    <xf numFmtId="165" fontId="0" fillId="0" borderId="4" xfId="0" applyNumberFormat="1" applyFont="1" applyBorder="1" applyAlignment="1">
      <alignment horizontal="center" vertical="center"/>
    </xf>
    <xf numFmtId="44" fontId="0" fillId="0" borderId="2" xfId="0" applyNumberFormat="1" applyFont="1" applyBorder="1" applyAlignment="1">
      <alignment horizontal="center" vertical="center"/>
    </xf>
    <xf numFmtId="44" fontId="0" fillId="0" borderId="4" xfId="0" applyNumberFormat="1" applyFont="1" applyBorder="1" applyAlignment="1">
      <alignment horizontal="center" vertical="center"/>
    </xf>
    <xf numFmtId="165" fontId="0" fillId="0" borderId="3" xfId="0" applyNumberFormat="1" applyFont="1" applyBorder="1" applyAlignment="1">
      <alignment horizontal="center" vertical="center"/>
    </xf>
    <xf numFmtId="44" fontId="0" fillId="0" borderId="3" xfId="0" applyNumberFormat="1" applyFont="1" applyBorder="1" applyAlignment="1">
      <alignment horizontal="center" vertical="center"/>
    </xf>
    <xf numFmtId="167" fontId="0" fillId="2" borderId="5" xfId="0" quotePrefix="1" applyNumberFormat="1" applyFill="1" applyBorder="1" applyAlignment="1">
      <alignment horizontal="center" vertical="center"/>
    </xf>
    <xf numFmtId="167" fontId="0" fillId="2" borderId="8" xfId="0" quotePrefix="1" applyNumberFormat="1" applyFill="1" applyBorder="1" applyAlignment="1">
      <alignment horizontal="center" vertical="center"/>
    </xf>
    <xf numFmtId="167" fontId="0" fillId="2" borderId="6" xfId="0" quotePrefix="1" applyNumberFormat="1" applyFill="1" applyBorder="1" applyAlignment="1">
      <alignment horizontal="center" vertical="center"/>
    </xf>
    <xf numFmtId="164" fontId="0" fillId="2" borderId="2" xfId="1" applyNumberFormat="1" applyFont="1" applyFill="1" applyBorder="1" applyAlignment="1">
      <alignment horizontal="center" vertical="center" wrapText="1"/>
    </xf>
    <xf numFmtId="164" fontId="0" fillId="2" borderId="3" xfId="1" applyNumberFormat="1" applyFont="1" applyFill="1" applyBorder="1" applyAlignment="1">
      <alignment horizontal="center" vertical="center" wrapText="1"/>
    </xf>
    <xf numFmtId="164" fontId="0" fillId="2" borderId="4" xfId="1" applyNumberFormat="1" applyFont="1" applyFill="1" applyBorder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/>
    </xf>
    <xf numFmtId="44" fontId="0" fillId="0" borderId="2" xfId="2" applyFont="1" applyBorder="1" applyAlignment="1">
      <alignment horizontal="center" vertical="center"/>
    </xf>
    <xf numFmtId="44" fontId="0" fillId="0" borderId="3" xfId="2" applyFont="1" applyBorder="1" applyAlignment="1">
      <alignment horizontal="center" vertical="center"/>
    </xf>
    <xf numFmtId="44" fontId="0" fillId="0" borderId="4" xfId="2" applyFont="1" applyBorder="1" applyAlignment="1">
      <alignment horizontal="center" vertical="center"/>
    </xf>
    <xf numFmtId="44" fontId="3" fillId="0" borderId="2" xfId="0" applyNumberFormat="1" applyFont="1" applyBorder="1" applyAlignment="1">
      <alignment horizontal="center" vertical="center"/>
    </xf>
    <xf numFmtId="44" fontId="3" fillId="0" borderId="3" xfId="0" applyNumberFormat="1" applyFont="1" applyBorder="1" applyAlignment="1">
      <alignment horizontal="center" vertical="center"/>
    </xf>
    <xf numFmtId="44" fontId="3" fillId="0" borderId="4" xfId="0" applyNumberFormat="1" applyFont="1" applyBorder="1" applyAlignment="1">
      <alignment horizontal="center" vertical="center"/>
    </xf>
    <xf numFmtId="166" fontId="0" fillId="0" borderId="2" xfId="0" applyNumberFormat="1" applyBorder="1" applyAlignment="1">
      <alignment horizontal="center" wrapText="1"/>
    </xf>
    <xf numFmtId="166" fontId="0" fillId="0" borderId="3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  <xf numFmtId="165" fontId="0" fillId="0" borderId="2" xfId="0" applyNumberFormat="1" applyFont="1" applyBorder="1" applyAlignment="1">
      <alignment horizontal="center" wrapText="1"/>
    </xf>
    <xf numFmtId="165" fontId="0" fillId="0" borderId="3" xfId="0" applyNumberFormat="1" applyFont="1" applyBorder="1" applyAlignment="1">
      <alignment horizontal="center" wrapText="1"/>
    </xf>
    <xf numFmtId="165" fontId="0" fillId="0" borderId="4" xfId="0" applyNumberFormat="1" applyFont="1" applyBorder="1" applyAlignment="1">
      <alignment horizontal="center" wrapText="1"/>
    </xf>
    <xf numFmtId="165" fontId="0" fillId="0" borderId="2" xfId="0" applyNumberFormat="1" applyBorder="1" applyAlignment="1">
      <alignment horizontal="center" wrapText="1"/>
    </xf>
    <xf numFmtId="165" fontId="0" fillId="0" borderId="3" xfId="0" applyNumberFormat="1" applyBorder="1" applyAlignment="1">
      <alignment horizontal="center" wrapText="1"/>
    </xf>
    <xf numFmtId="165" fontId="0" fillId="0" borderId="4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44" fontId="0" fillId="0" borderId="1" xfId="0" applyNumberFormat="1" applyBorder="1" applyAlignment="1">
      <alignment horizontal="center" vertical="center" wrapText="1"/>
    </xf>
    <xf numFmtId="4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3">
    <cellStyle name="Currency" xfId="2" builtinId="4"/>
    <cellStyle name="Normal" xfId="0" builtinId="0"/>
    <cellStyle name="Percent" xfId="1" builtinId="5"/>
  </cellStyles>
  <dxfs count="6"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55</xdr:row>
      <xdr:rowOff>0</xdr:rowOff>
    </xdr:from>
    <xdr:to>
      <xdr:col>12</xdr:col>
      <xdr:colOff>23812</xdr:colOff>
      <xdr:row>55</xdr:row>
      <xdr:rowOff>11906</xdr:rowOff>
    </xdr:to>
    <xdr:cxnSp macro="">
      <xdr:nvCxnSpPr>
        <xdr:cNvPr id="3" name="Straight Connector 2"/>
        <xdr:cNvCxnSpPr/>
      </xdr:nvCxnSpPr>
      <xdr:spPr>
        <a:xfrm flipH="1" flipV="1">
          <a:off x="0" y="22717125"/>
          <a:ext cx="8536781" cy="11906"/>
        </a:xfrm>
        <a:prstGeom prst="line">
          <a:avLst/>
        </a:prstGeom>
        <a:ln w="28575">
          <a:solidFill>
            <a:srgbClr val="FF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54</xdr:row>
      <xdr:rowOff>0</xdr:rowOff>
    </xdr:from>
    <xdr:to>
      <xdr:col>12</xdr:col>
      <xdr:colOff>23812</xdr:colOff>
      <xdr:row>54</xdr:row>
      <xdr:rowOff>11906</xdr:rowOff>
    </xdr:to>
    <xdr:cxnSp macro="">
      <xdr:nvCxnSpPr>
        <xdr:cNvPr id="4" name="Straight Connector 3"/>
        <xdr:cNvCxnSpPr/>
      </xdr:nvCxnSpPr>
      <xdr:spPr>
        <a:xfrm flipH="1" flipV="1">
          <a:off x="0" y="22717125"/>
          <a:ext cx="8536781" cy="11906"/>
        </a:xfrm>
        <a:prstGeom prst="line">
          <a:avLst/>
        </a:prstGeom>
        <a:ln w="28575">
          <a:solidFill>
            <a:srgbClr val="FF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92"/>
  <sheetViews>
    <sheetView tabSelected="1" zoomScale="80" zoomScaleNormal="80" workbookViewId="0">
      <selection activeCell="O33" sqref="O33"/>
    </sheetView>
  </sheetViews>
  <sheetFormatPr defaultRowHeight="15" x14ac:dyDescent="0.25"/>
  <cols>
    <col min="1" max="1" width="13.7109375" style="9" customWidth="1"/>
    <col min="2" max="2" width="11.7109375" style="10" customWidth="1"/>
    <col min="3" max="3" width="10.85546875" customWidth="1"/>
    <col min="4" max="5" width="9.85546875" customWidth="1"/>
    <col min="6" max="6" width="11.140625" customWidth="1"/>
    <col min="7" max="7" width="9.85546875" customWidth="1"/>
    <col min="8" max="8" width="10.42578125" customWidth="1"/>
    <col min="9" max="9" width="11.28515625" bestFit="1" customWidth="1"/>
    <col min="10" max="10" width="10.7109375" bestFit="1" customWidth="1"/>
    <col min="11" max="11" width="10.42578125" customWidth="1"/>
    <col min="13" max="16" width="9.5703125" bestFit="1" customWidth="1"/>
  </cols>
  <sheetData>
    <row r="1" spans="1:11" s="4" customFormat="1" ht="18.75" x14ac:dyDescent="0.25">
      <c r="A1" s="58" t="s">
        <v>15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1" s="3" customFormat="1" ht="32.25" customHeight="1" x14ac:dyDescent="0.25">
      <c r="A2" s="65" t="s">
        <v>2</v>
      </c>
      <c r="B2" s="68" t="s">
        <v>0</v>
      </c>
      <c r="C2" s="71" t="s">
        <v>3</v>
      </c>
      <c r="D2" s="74" t="s">
        <v>1</v>
      </c>
      <c r="E2" s="22"/>
      <c r="F2" s="77" t="s">
        <v>20</v>
      </c>
      <c r="G2" s="77"/>
      <c r="H2" s="77"/>
      <c r="I2" s="77" t="s">
        <v>19</v>
      </c>
      <c r="J2" s="77"/>
      <c r="K2" s="77"/>
    </row>
    <row r="3" spans="1:11" ht="44.25" customHeight="1" x14ac:dyDescent="0.25">
      <c r="A3" s="66"/>
      <c r="B3" s="69"/>
      <c r="C3" s="72"/>
      <c r="D3" s="75"/>
      <c r="E3" s="55" t="s">
        <v>16</v>
      </c>
      <c r="F3" s="78" t="s">
        <v>22</v>
      </c>
      <c r="G3" s="80" t="s">
        <v>23</v>
      </c>
      <c r="H3" s="80" t="s">
        <v>21</v>
      </c>
      <c r="I3" s="78" t="s">
        <v>24</v>
      </c>
      <c r="J3" s="80" t="s">
        <v>25</v>
      </c>
      <c r="K3" s="80" t="s">
        <v>21</v>
      </c>
    </row>
    <row r="4" spans="1:11" x14ac:dyDescent="0.25">
      <c r="A4" s="67"/>
      <c r="B4" s="70"/>
      <c r="C4" s="73"/>
      <c r="D4" s="76"/>
      <c r="E4" s="57"/>
      <c r="F4" s="79"/>
      <c r="G4" s="81"/>
      <c r="H4" s="81"/>
      <c r="I4" s="79"/>
      <c r="J4" s="81"/>
      <c r="K4" s="81"/>
    </row>
    <row r="5" spans="1:11" x14ac:dyDescent="0.25">
      <c r="A5" s="14">
        <v>39356</v>
      </c>
      <c r="B5" s="12">
        <v>96.6</v>
      </c>
      <c r="C5" s="5">
        <v>74.7</v>
      </c>
      <c r="D5" s="7">
        <f t="shared" ref="D5:D9" si="0">C5/B5</f>
        <v>0.77329192546583858</v>
      </c>
      <c r="E5" s="55" t="s">
        <v>9</v>
      </c>
      <c r="F5" s="43">
        <f>SUM(B5:B16)</f>
        <v>1805.7800000000002</v>
      </c>
      <c r="G5" s="43">
        <f>F5/12</f>
        <v>150.48166666666668</v>
      </c>
      <c r="H5" s="36"/>
      <c r="I5" s="43">
        <f>SUM(C5:C16)</f>
        <v>1046.9100000000001</v>
      </c>
      <c r="J5" s="43">
        <f>I5/12</f>
        <v>87.242500000000007</v>
      </c>
      <c r="K5" s="36"/>
    </row>
    <row r="6" spans="1:11" x14ac:dyDescent="0.25">
      <c r="A6" s="14">
        <v>39387</v>
      </c>
      <c r="B6" s="12">
        <v>124.8</v>
      </c>
      <c r="C6" s="5">
        <v>89.6</v>
      </c>
      <c r="D6" s="7">
        <f t="shared" si="0"/>
        <v>0.71794871794871795</v>
      </c>
      <c r="E6" s="56"/>
      <c r="F6" s="44"/>
      <c r="G6" s="44"/>
      <c r="H6" s="37"/>
      <c r="I6" s="44"/>
      <c r="J6" s="44"/>
      <c r="K6" s="37"/>
    </row>
    <row r="7" spans="1:11" x14ac:dyDescent="0.25">
      <c r="A7" s="14">
        <v>39417</v>
      </c>
      <c r="B7" s="12">
        <v>154.30000000000001</v>
      </c>
      <c r="C7" s="5">
        <v>86.5</v>
      </c>
      <c r="D7" s="7">
        <f t="shared" si="0"/>
        <v>0.56059624108878803</v>
      </c>
      <c r="E7" s="56"/>
      <c r="F7" s="44"/>
      <c r="G7" s="44"/>
      <c r="H7" s="37"/>
      <c r="I7" s="44"/>
      <c r="J7" s="44"/>
      <c r="K7" s="37"/>
    </row>
    <row r="8" spans="1:11" x14ac:dyDescent="0.25">
      <c r="A8" s="14">
        <v>39448</v>
      </c>
      <c r="B8" s="12">
        <v>200.09</v>
      </c>
      <c r="C8" s="5">
        <v>94.99</v>
      </c>
      <c r="D8" s="7">
        <f t="shared" si="0"/>
        <v>0.47473636863411461</v>
      </c>
      <c r="E8" s="56"/>
      <c r="F8" s="44"/>
      <c r="G8" s="44"/>
      <c r="H8" s="37"/>
      <c r="I8" s="44"/>
      <c r="J8" s="44"/>
      <c r="K8" s="37"/>
    </row>
    <row r="9" spans="1:11" x14ac:dyDescent="0.25">
      <c r="A9" s="14">
        <v>39479</v>
      </c>
      <c r="B9" s="12">
        <v>176.62</v>
      </c>
      <c r="C9" s="5">
        <v>93.51</v>
      </c>
      <c r="D9" s="7">
        <f t="shared" si="0"/>
        <v>0.52944173932736949</v>
      </c>
      <c r="E9" s="56"/>
      <c r="F9" s="44"/>
      <c r="G9" s="44"/>
      <c r="H9" s="37"/>
      <c r="I9" s="44"/>
      <c r="J9" s="44"/>
      <c r="K9" s="37"/>
    </row>
    <row r="10" spans="1:11" x14ac:dyDescent="0.25">
      <c r="A10" s="14">
        <v>39508</v>
      </c>
      <c r="B10" s="12">
        <v>158.47</v>
      </c>
      <c r="C10" s="5">
        <v>89.74</v>
      </c>
      <c r="D10" s="7">
        <f t="shared" ref="D10:D41" si="1">C10/B10</f>
        <v>0.5662901495551208</v>
      </c>
      <c r="E10" s="56"/>
      <c r="F10" s="44"/>
      <c r="G10" s="44"/>
      <c r="H10" s="37"/>
      <c r="I10" s="44"/>
      <c r="J10" s="44"/>
      <c r="K10" s="37"/>
    </row>
    <row r="11" spans="1:11" x14ac:dyDescent="0.25">
      <c r="A11" s="14">
        <v>39539</v>
      </c>
      <c r="B11" s="12">
        <v>161.91</v>
      </c>
      <c r="C11" s="5">
        <v>97.710000000000008</v>
      </c>
      <c r="D11" s="7">
        <f t="shared" si="1"/>
        <v>0.60348341671298877</v>
      </c>
      <c r="E11" s="56"/>
      <c r="F11" s="44"/>
      <c r="G11" s="44"/>
      <c r="H11" s="37"/>
      <c r="I11" s="44"/>
      <c r="J11" s="44"/>
      <c r="K11" s="37"/>
    </row>
    <row r="12" spans="1:11" x14ac:dyDescent="0.25">
      <c r="A12" s="14">
        <v>39569</v>
      </c>
      <c r="B12" s="11">
        <v>153.02000000000001</v>
      </c>
      <c r="C12" s="5">
        <v>88.14</v>
      </c>
      <c r="D12" s="7">
        <f t="shared" si="1"/>
        <v>0.57600313684485682</v>
      </c>
      <c r="E12" s="56"/>
      <c r="F12" s="44"/>
      <c r="G12" s="44"/>
      <c r="H12" s="37"/>
      <c r="I12" s="44"/>
      <c r="J12" s="44"/>
      <c r="K12" s="37"/>
    </row>
    <row r="13" spans="1:11" x14ac:dyDescent="0.25">
      <c r="A13" s="14">
        <v>39600</v>
      </c>
      <c r="B13" s="11">
        <v>140.66</v>
      </c>
      <c r="C13" s="5">
        <v>83.72</v>
      </c>
      <c r="D13" s="7">
        <f t="shared" si="1"/>
        <v>0.59519408502772642</v>
      </c>
      <c r="E13" s="56"/>
      <c r="F13" s="44"/>
      <c r="G13" s="44"/>
      <c r="H13" s="37"/>
      <c r="I13" s="44"/>
      <c r="J13" s="44"/>
      <c r="K13" s="37"/>
    </row>
    <row r="14" spans="1:11" x14ac:dyDescent="0.25">
      <c r="A14" s="14">
        <v>39630</v>
      </c>
      <c r="B14" s="11">
        <v>136.15</v>
      </c>
      <c r="C14" s="5">
        <v>81.62</v>
      </c>
      <c r="D14" s="7">
        <f t="shared" si="1"/>
        <v>0.59948586118251934</v>
      </c>
      <c r="E14" s="56"/>
      <c r="F14" s="44"/>
      <c r="G14" s="44"/>
      <c r="H14" s="37"/>
      <c r="I14" s="44"/>
      <c r="J14" s="44"/>
      <c r="K14" s="37"/>
    </row>
    <row r="15" spans="1:11" x14ac:dyDescent="0.25">
      <c r="A15" s="14">
        <v>39661</v>
      </c>
      <c r="B15" s="11">
        <v>148.69</v>
      </c>
      <c r="C15" s="5">
        <v>83.199999999999989</v>
      </c>
      <c r="D15" s="7">
        <f t="shared" si="1"/>
        <v>0.55955343331764062</v>
      </c>
      <c r="E15" s="56"/>
      <c r="F15" s="44"/>
      <c r="G15" s="44"/>
      <c r="H15" s="37"/>
      <c r="I15" s="44"/>
      <c r="J15" s="44"/>
      <c r="K15" s="37"/>
    </row>
    <row r="16" spans="1:11" x14ac:dyDescent="0.25">
      <c r="A16" s="14">
        <v>39692</v>
      </c>
      <c r="B16" s="11">
        <v>154.47</v>
      </c>
      <c r="C16" s="5">
        <v>83.48</v>
      </c>
      <c r="D16" s="7">
        <f t="shared" si="1"/>
        <v>0.54042856218035873</v>
      </c>
      <c r="E16" s="57"/>
      <c r="F16" s="45"/>
      <c r="G16" s="45"/>
      <c r="H16" s="38"/>
      <c r="I16" s="45"/>
      <c r="J16" s="45"/>
      <c r="K16" s="38"/>
    </row>
    <row r="17" spans="1:16" x14ac:dyDescent="0.25">
      <c r="A17" s="14">
        <v>39722</v>
      </c>
      <c r="B17" s="11">
        <v>155.12</v>
      </c>
      <c r="C17" s="5">
        <v>85.26</v>
      </c>
      <c r="D17" s="7">
        <f t="shared" si="1"/>
        <v>0.54963898916967513</v>
      </c>
      <c r="E17" s="55" t="s">
        <v>10</v>
      </c>
      <c r="F17" s="43">
        <f>SUM(B17:B28)</f>
        <v>1960.42</v>
      </c>
      <c r="G17" s="43">
        <f>F17/12</f>
        <v>163.36833333333334</v>
      </c>
      <c r="H17" s="36">
        <f>(G17-G5)/G5</f>
        <v>8.5636124001816305E-2</v>
      </c>
      <c r="I17" s="59">
        <f>SUM(C23:C28,C20:C22,C17:C19)</f>
        <v>1083.43</v>
      </c>
      <c r="J17" s="43">
        <f>I17/12</f>
        <v>90.285833333333343</v>
      </c>
      <c r="K17" s="36">
        <f>(J17-J5)/J5</f>
        <v>3.4883609861401682E-2</v>
      </c>
      <c r="M17" s="20"/>
      <c r="N17" s="20"/>
      <c r="O17" s="20"/>
      <c r="P17" s="20"/>
    </row>
    <row r="18" spans="1:16" x14ac:dyDescent="0.25">
      <c r="A18" s="14">
        <v>39753</v>
      </c>
      <c r="B18" s="11">
        <v>156.76</v>
      </c>
      <c r="C18" s="5">
        <v>80.75</v>
      </c>
      <c r="D18" s="7">
        <f t="shared" si="1"/>
        <v>0.51511865271752999</v>
      </c>
      <c r="E18" s="56"/>
      <c r="F18" s="44"/>
      <c r="G18" s="44"/>
      <c r="H18" s="37"/>
      <c r="I18" s="60"/>
      <c r="J18" s="44"/>
      <c r="K18" s="37"/>
    </row>
    <row r="19" spans="1:16" x14ac:dyDescent="0.25">
      <c r="A19" s="14">
        <v>39783</v>
      </c>
      <c r="B19" s="11">
        <v>152.51</v>
      </c>
      <c r="C19" s="5">
        <v>81.549999999999983</v>
      </c>
      <c r="D19" s="7">
        <f t="shared" si="1"/>
        <v>0.53471903481738892</v>
      </c>
      <c r="E19" s="56"/>
      <c r="F19" s="44"/>
      <c r="G19" s="44"/>
      <c r="H19" s="37"/>
      <c r="I19" s="60"/>
      <c r="J19" s="44"/>
      <c r="K19" s="37"/>
    </row>
    <row r="20" spans="1:16" x14ac:dyDescent="0.25">
      <c r="A20" s="14">
        <v>39814</v>
      </c>
      <c r="B20" s="12">
        <v>153.11000000000001</v>
      </c>
      <c r="C20" s="5">
        <v>85.560000000000016</v>
      </c>
      <c r="D20" s="7">
        <f t="shared" si="1"/>
        <v>0.55881392462935153</v>
      </c>
      <c r="E20" s="56"/>
      <c r="F20" s="44"/>
      <c r="G20" s="44"/>
      <c r="H20" s="37"/>
      <c r="I20" s="60"/>
      <c r="J20" s="44"/>
      <c r="K20" s="37"/>
    </row>
    <row r="21" spans="1:16" x14ac:dyDescent="0.25">
      <c r="A21" s="14">
        <v>39845</v>
      </c>
      <c r="B21" s="12">
        <v>146.66999999999999</v>
      </c>
      <c r="C21" s="5">
        <v>78.67</v>
      </c>
      <c r="D21" s="7">
        <f t="shared" si="1"/>
        <v>0.53637417331424286</v>
      </c>
      <c r="E21" s="56"/>
      <c r="F21" s="44"/>
      <c r="G21" s="44"/>
      <c r="H21" s="37"/>
      <c r="I21" s="60"/>
      <c r="J21" s="44"/>
      <c r="K21" s="37"/>
    </row>
    <row r="22" spans="1:16" x14ac:dyDescent="0.25">
      <c r="A22" s="14">
        <v>39873</v>
      </c>
      <c r="B22" s="12">
        <v>146.54</v>
      </c>
      <c r="C22" s="5">
        <v>81.900000000000006</v>
      </c>
      <c r="D22" s="7">
        <f t="shared" si="1"/>
        <v>0.55889177016514269</v>
      </c>
      <c r="E22" s="56"/>
      <c r="F22" s="44"/>
      <c r="G22" s="44"/>
      <c r="H22" s="37"/>
      <c r="I22" s="60"/>
      <c r="J22" s="44"/>
      <c r="K22" s="37"/>
    </row>
    <row r="23" spans="1:16" x14ac:dyDescent="0.25">
      <c r="A23" s="14">
        <v>39904</v>
      </c>
      <c r="B23" s="13">
        <v>156.65</v>
      </c>
      <c r="C23" s="5">
        <v>89.02000000000001</v>
      </c>
      <c r="D23" s="7">
        <f t="shared" si="1"/>
        <v>0.56827322055537832</v>
      </c>
      <c r="E23" s="56"/>
      <c r="F23" s="44"/>
      <c r="G23" s="44"/>
      <c r="H23" s="37"/>
      <c r="I23" s="60"/>
      <c r="J23" s="44"/>
      <c r="K23" s="37"/>
    </row>
    <row r="24" spans="1:16" x14ac:dyDescent="0.25">
      <c r="A24" s="14">
        <v>39934</v>
      </c>
      <c r="B24" s="13">
        <v>192.34</v>
      </c>
      <c r="C24" s="5">
        <v>108.41999999999999</v>
      </c>
      <c r="D24" s="7">
        <f t="shared" si="1"/>
        <v>0.56368930019756669</v>
      </c>
      <c r="E24" s="56"/>
      <c r="F24" s="44"/>
      <c r="G24" s="44"/>
      <c r="H24" s="37"/>
      <c r="I24" s="60"/>
      <c r="J24" s="44"/>
      <c r="K24" s="37"/>
    </row>
    <row r="25" spans="1:16" x14ac:dyDescent="0.25">
      <c r="A25" s="14">
        <v>39965</v>
      </c>
      <c r="B25" s="13">
        <v>176.63</v>
      </c>
      <c r="C25" s="5">
        <v>100.09</v>
      </c>
      <c r="D25" s="7">
        <f t="shared" si="1"/>
        <v>0.56666477948253413</v>
      </c>
      <c r="E25" s="56"/>
      <c r="F25" s="44"/>
      <c r="G25" s="44"/>
      <c r="H25" s="37"/>
      <c r="I25" s="60"/>
      <c r="J25" s="44"/>
      <c r="K25" s="37"/>
    </row>
    <row r="26" spans="1:16" x14ac:dyDescent="0.25">
      <c r="A26" s="14">
        <v>39995</v>
      </c>
      <c r="B26" s="13">
        <v>185.13</v>
      </c>
      <c r="C26" s="5">
        <v>100.69999999999999</v>
      </c>
      <c r="D26" s="7">
        <f t="shared" si="1"/>
        <v>0.54394209474423372</v>
      </c>
      <c r="E26" s="56"/>
      <c r="F26" s="44"/>
      <c r="G26" s="44"/>
      <c r="H26" s="37"/>
      <c r="I26" s="60"/>
      <c r="J26" s="44"/>
      <c r="K26" s="37"/>
    </row>
    <row r="27" spans="1:16" x14ac:dyDescent="0.25">
      <c r="A27" s="14">
        <v>40026</v>
      </c>
      <c r="B27" s="13">
        <v>168.69</v>
      </c>
      <c r="C27" s="5">
        <v>95.13</v>
      </c>
      <c r="D27" s="7">
        <f t="shared" si="1"/>
        <v>0.56393384314422901</v>
      </c>
      <c r="E27" s="56"/>
      <c r="F27" s="44"/>
      <c r="G27" s="44"/>
      <c r="H27" s="37"/>
      <c r="I27" s="60"/>
      <c r="J27" s="44"/>
      <c r="K27" s="37"/>
    </row>
    <row r="28" spans="1:16" x14ac:dyDescent="0.25">
      <c r="A28" s="14">
        <v>40057</v>
      </c>
      <c r="B28" s="13">
        <v>170.27</v>
      </c>
      <c r="C28" s="5">
        <v>96.38</v>
      </c>
      <c r="D28" s="7">
        <f t="shared" si="1"/>
        <v>0.56604216832090204</v>
      </c>
      <c r="E28" s="57"/>
      <c r="F28" s="45"/>
      <c r="G28" s="45"/>
      <c r="H28" s="38"/>
      <c r="I28" s="61"/>
      <c r="J28" s="45"/>
      <c r="K28" s="38"/>
    </row>
    <row r="29" spans="1:16" x14ac:dyDescent="0.25">
      <c r="A29" s="14">
        <v>40087</v>
      </c>
      <c r="B29" s="13">
        <v>220.36</v>
      </c>
      <c r="C29" s="5">
        <v>122.56</v>
      </c>
      <c r="D29" s="7">
        <f t="shared" si="1"/>
        <v>0.55618079506262474</v>
      </c>
      <c r="E29" s="55" t="s">
        <v>11</v>
      </c>
      <c r="F29" s="43">
        <f>SUM(B29:B40)</f>
        <v>2157.9500000000003</v>
      </c>
      <c r="G29" s="43">
        <f>F29/12</f>
        <v>179.82916666666668</v>
      </c>
      <c r="H29" s="36">
        <f>(G29-G17)/G17</f>
        <v>0.10075902102610669</v>
      </c>
      <c r="I29" s="43">
        <f>SUM(C32:C40,C29:C31)</f>
        <v>1281.6100000000001</v>
      </c>
      <c r="J29" s="43">
        <f>I29/12</f>
        <v>106.80083333333334</v>
      </c>
      <c r="K29" s="36">
        <f>(J29-J17)/J17</f>
        <v>0.18291906260672122</v>
      </c>
      <c r="M29" s="20"/>
      <c r="N29" s="20"/>
      <c r="O29" s="20"/>
      <c r="P29" s="20"/>
    </row>
    <row r="30" spans="1:16" x14ac:dyDescent="0.25">
      <c r="A30" s="14">
        <v>40118</v>
      </c>
      <c r="B30" s="13">
        <v>206.28</v>
      </c>
      <c r="C30" s="5">
        <v>122.41</v>
      </c>
      <c r="D30" s="7">
        <f t="shared" si="1"/>
        <v>0.59341671514446381</v>
      </c>
      <c r="E30" s="56"/>
      <c r="F30" s="44"/>
      <c r="G30" s="44"/>
      <c r="H30" s="37"/>
      <c r="I30" s="44"/>
      <c r="J30" s="44"/>
      <c r="K30" s="37"/>
    </row>
    <row r="31" spans="1:16" x14ac:dyDescent="0.25">
      <c r="A31" s="14">
        <v>40148</v>
      </c>
      <c r="B31" s="13">
        <v>179.23</v>
      </c>
      <c r="C31" s="5">
        <v>105.97999999999999</v>
      </c>
      <c r="D31" s="7">
        <f t="shared" si="1"/>
        <v>0.59130725882943702</v>
      </c>
      <c r="E31" s="56"/>
      <c r="F31" s="44"/>
      <c r="G31" s="44"/>
      <c r="H31" s="37"/>
      <c r="I31" s="44"/>
      <c r="J31" s="44"/>
      <c r="K31" s="37"/>
    </row>
    <row r="32" spans="1:16" x14ac:dyDescent="0.25">
      <c r="A32" s="14">
        <v>40179</v>
      </c>
      <c r="B32" s="13">
        <v>176.03</v>
      </c>
      <c r="C32" s="5">
        <v>103.92</v>
      </c>
      <c r="D32" s="7">
        <f t="shared" si="1"/>
        <v>0.59035391694597517</v>
      </c>
      <c r="E32" s="56"/>
      <c r="F32" s="44"/>
      <c r="G32" s="44"/>
      <c r="H32" s="37"/>
      <c r="I32" s="44"/>
      <c r="J32" s="44"/>
      <c r="K32" s="37"/>
    </row>
    <row r="33" spans="1:11" x14ac:dyDescent="0.25">
      <c r="A33" s="14">
        <v>40210</v>
      </c>
      <c r="B33" s="13">
        <v>181.24</v>
      </c>
      <c r="C33" s="5">
        <v>98.49</v>
      </c>
      <c r="D33" s="7">
        <f t="shared" si="1"/>
        <v>0.54342308541160889</v>
      </c>
      <c r="E33" s="56"/>
      <c r="F33" s="44"/>
      <c r="G33" s="44"/>
      <c r="H33" s="37"/>
      <c r="I33" s="44"/>
      <c r="J33" s="44"/>
      <c r="K33" s="37"/>
    </row>
    <row r="34" spans="1:11" x14ac:dyDescent="0.25">
      <c r="A34" s="14">
        <v>40238</v>
      </c>
      <c r="B34" s="13">
        <v>174.6</v>
      </c>
      <c r="C34" s="5">
        <v>103.7</v>
      </c>
      <c r="D34" s="7">
        <f t="shared" si="1"/>
        <v>0.59392898052691867</v>
      </c>
      <c r="E34" s="56"/>
      <c r="F34" s="44"/>
      <c r="G34" s="44"/>
      <c r="H34" s="37"/>
      <c r="I34" s="44"/>
      <c r="J34" s="44"/>
      <c r="K34" s="37"/>
    </row>
    <row r="35" spans="1:11" x14ac:dyDescent="0.25">
      <c r="A35" s="14">
        <v>40269</v>
      </c>
      <c r="B35" s="13">
        <v>182.63</v>
      </c>
      <c r="C35" s="5">
        <v>112.89</v>
      </c>
      <c r="D35" s="7">
        <f t="shared" si="1"/>
        <v>0.61813502710398072</v>
      </c>
      <c r="E35" s="56"/>
      <c r="F35" s="44"/>
      <c r="G35" s="44"/>
      <c r="H35" s="37"/>
      <c r="I35" s="44"/>
      <c r="J35" s="44"/>
      <c r="K35" s="37"/>
    </row>
    <row r="36" spans="1:11" x14ac:dyDescent="0.25">
      <c r="A36" s="14">
        <v>40299</v>
      </c>
      <c r="B36" s="13">
        <v>176.13</v>
      </c>
      <c r="C36" s="5">
        <v>109.16</v>
      </c>
      <c r="D36" s="7">
        <f t="shared" si="1"/>
        <v>0.61976948844603419</v>
      </c>
      <c r="E36" s="56"/>
      <c r="F36" s="44"/>
      <c r="G36" s="44"/>
      <c r="H36" s="37"/>
      <c r="I36" s="44"/>
      <c r="J36" s="44"/>
      <c r="K36" s="37"/>
    </row>
    <row r="37" spans="1:11" x14ac:dyDescent="0.25">
      <c r="A37" s="14">
        <v>40330</v>
      </c>
      <c r="B37" s="13">
        <v>171.66</v>
      </c>
      <c r="C37" s="5">
        <v>104.9</v>
      </c>
      <c r="D37" s="7">
        <f t="shared" si="1"/>
        <v>0.61109169288127696</v>
      </c>
      <c r="E37" s="56"/>
      <c r="F37" s="44"/>
      <c r="G37" s="44"/>
      <c r="H37" s="37"/>
      <c r="I37" s="44"/>
      <c r="J37" s="44"/>
      <c r="K37" s="37"/>
    </row>
    <row r="38" spans="1:11" x14ac:dyDescent="0.25">
      <c r="A38" s="14">
        <v>40360</v>
      </c>
      <c r="B38" s="12">
        <v>168.41</v>
      </c>
      <c r="C38" s="5">
        <v>103.51</v>
      </c>
      <c r="D38" s="7">
        <f t="shared" si="1"/>
        <v>0.61463096015676033</v>
      </c>
      <c r="E38" s="56"/>
      <c r="F38" s="44"/>
      <c r="G38" s="44"/>
      <c r="H38" s="37"/>
      <c r="I38" s="44"/>
      <c r="J38" s="44"/>
      <c r="K38" s="37"/>
    </row>
    <row r="39" spans="1:11" x14ac:dyDescent="0.25">
      <c r="A39" s="14">
        <v>40391</v>
      </c>
      <c r="B39" s="12">
        <v>161.34</v>
      </c>
      <c r="C39" s="5">
        <v>96.86</v>
      </c>
      <c r="D39" s="7">
        <f t="shared" si="1"/>
        <v>0.60034709309532663</v>
      </c>
      <c r="E39" s="56"/>
      <c r="F39" s="44"/>
      <c r="G39" s="44"/>
      <c r="H39" s="37"/>
      <c r="I39" s="44"/>
      <c r="J39" s="44"/>
      <c r="K39" s="37"/>
    </row>
    <row r="40" spans="1:11" x14ac:dyDescent="0.25">
      <c r="A40" s="14">
        <v>40422</v>
      </c>
      <c r="B40" s="12">
        <v>160.04</v>
      </c>
      <c r="C40" s="5">
        <v>97.23</v>
      </c>
      <c r="D40" s="7">
        <f t="shared" si="1"/>
        <v>0.60753561609597606</v>
      </c>
      <c r="E40" s="57"/>
      <c r="F40" s="45"/>
      <c r="G40" s="45"/>
      <c r="H40" s="38"/>
      <c r="I40" s="45"/>
      <c r="J40" s="45"/>
      <c r="K40" s="38"/>
    </row>
    <row r="41" spans="1:11" ht="15" customHeight="1" x14ac:dyDescent="0.25">
      <c r="A41" s="14">
        <v>40452</v>
      </c>
      <c r="B41" s="12">
        <v>169.17</v>
      </c>
      <c r="C41" s="5">
        <v>101.04</v>
      </c>
      <c r="D41" s="7">
        <f t="shared" si="1"/>
        <v>0.59726901932966847</v>
      </c>
      <c r="E41" s="55" t="s">
        <v>12</v>
      </c>
      <c r="F41" s="43">
        <f>SUM(B41:B52)</f>
        <v>2064</v>
      </c>
      <c r="G41" s="43">
        <f>F41/12</f>
        <v>172</v>
      </c>
      <c r="H41" s="36">
        <f>(G41-G29)/G29</f>
        <v>-4.3536689914038855E-2</v>
      </c>
      <c r="I41" s="62">
        <f>SUM(C41:C52)</f>
        <v>1277.3899999999999</v>
      </c>
      <c r="J41" s="43">
        <f>I41/12</f>
        <v>106.44916666666666</v>
      </c>
      <c r="K41" s="36">
        <f>(J41-J29)/J29</f>
        <v>-3.2927333588223051E-3</v>
      </c>
    </row>
    <row r="42" spans="1:11" x14ac:dyDescent="0.25">
      <c r="A42" s="14">
        <v>40483</v>
      </c>
      <c r="B42" s="12">
        <v>172.94</v>
      </c>
      <c r="C42" s="5">
        <v>103.9</v>
      </c>
      <c r="D42" s="7">
        <f t="shared" ref="D42:D64" si="2">C42/B42</f>
        <v>0.60078639990748239</v>
      </c>
      <c r="E42" s="56"/>
      <c r="F42" s="44"/>
      <c r="G42" s="44"/>
      <c r="H42" s="37"/>
      <c r="I42" s="63"/>
      <c r="J42" s="44"/>
      <c r="K42" s="37"/>
    </row>
    <row r="43" spans="1:11" x14ac:dyDescent="0.25">
      <c r="A43" s="14">
        <v>40513</v>
      </c>
      <c r="B43" s="12">
        <v>178.17</v>
      </c>
      <c r="C43" s="5">
        <v>106.51</v>
      </c>
      <c r="D43" s="7">
        <f t="shared" si="2"/>
        <v>0.5977998540719538</v>
      </c>
      <c r="E43" s="56"/>
      <c r="F43" s="44"/>
      <c r="G43" s="44"/>
      <c r="H43" s="37"/>
      <c r="I43" s="63"/>
      <c r="J43" s="44"/>
      <c r="K43" s="37"/>
    </row>
    <row r="44" spans="1:11" x14ac:dyDescent="0.25">
      <c r="A44" s="14">
        <v>40544</v>
      </c>
      <c r="B44" s="12">
        <v>173.61</v>
      </c>
      <c r="C44" s="5">
        <v>103.33</v>
      </c>
      <c r="D44" s="7">
        <f t="shared" si="2"/>
        <v>0.59518460918149874</v>
      </c>
      <c r="E44" s="56"/>
      <c r="F44" s="44"/>
      <c r="G44" s="44"/>
      <c r="H44" s="37"/>
      <c r="I44" s="63"/>
      <c r="J44" s="44"/>
      <c r="K44" s="37"/>
    </row>
    <row r="45" spans="1:11" x14ac:dyDescent="0.25">
      <c r="A45" s="14">
        <v>40575</v>
      </c>
      <c r="B45" s="12">
        <v>167.23</v>
      </c>
      <c r="C45" s="5">
        <v>97.85</v>
      </c>
      <c r="D45" s="7">
        <f t="shared" si="2"/>
        <v>0.58512228667105182</v>
      </c>
      <c r="E45" s="56"/>
      <c r="F45" s="44"/>
      <c r="G45" s="44"/>
      <c r="H45" s="37"/>
      <c r="I45" s="63"/>
      <c r="J45" s="44"/>
      <c r="K45" s="37"/>
    </row>
    <row r="46" spans="1:11" x14ac:dyDescent="0.25">
      <c r="A46" s="14">
        <v>40603</v>
      </c>
      <c r="B46" s="12">
        <v>171.43</v>
      </c>
      <c r="C46" s="5">
        <v>101.52</v>
      </c>
      <c r="D46" s="7">
        <f t="shared" si="2"/>
        <v>0.59219506504112462</v>
      </c>
      <c r="E46" s="56"/>
      <c r="F46" s="44"/>
      <c r="G46" s="44"/>
      <c r="H46" s="37"/>
      <c r="I46" s="63"/>
      <c r="J46" s="44"/>
      <c r="K46" s="37"/>
    </row>
    <row r="47" spans="1:11" s="8" customFormat="1" x14ac:dyDescent="0.25">
      <c r="A47" s="14">
        <v>40634</v>
      </c>
      <c r="B47" s="12">
        <v>182.37</v>
      </c>
      <c r="C47" s="5">
        <v>104.21</v>
      </c>
      <c r="D47" s="7">
        <f t="shared" si="2"/>
        <v>0.57142073805998794</v>
      </c>
      <c r="E47" s="56"/>
      <c r="F47" s="44"/>
      <c r="G47" s="44"/>
      <c r="H47" s="37"/>
      <c r="I47" s="63"/>
      <c r="J47" s="44"/>
      <c r="K47" s="37"/>
    </row>
    <row r="48" spans="1:11" s="8" customFormat="1" x14ac:dyDescent="0.25">
      <c r="A48" s="14">
        <v>40664</v>
      </c>
      <c r="B48" s="12">
        <v>172.39</v>
      </c>
      <c r="C48" s="5">
        <v>102.17</v>
      </c>
      <c r="D48" s="7">
        <f t="shared" si="2"/>
        <v>0.5926677881547654</v>
      </c>
      <c r="E48" s="56"/>
      <c r="F48" s="44"/>
      <c r="G48" s="44"/>
      <c r="H48" s="37"/>
      <c r="I48" s="63"/>
      <c r="J48" s="44"/>
      <c r="K48" s="37"/>
    </row>
    <row r="49" spans="1:13" s="8" customFormat="1" x14ac:dyDescent="0.25">
      <c r="A49" s="14">
        <v>40695</v>
      </c>
      <c r="B49" s="6">
        <v>168.12</v>
      </c>
      <c r="C49" s="5">
        <v>112.34</v>
      </c>
      <c r="D49" s="7">
        <f t="shared" si="2"/>
        <v>0.6682131810611468</v>
      </c>
      <c r="E49" s="56"/>
      <c r="F49" s="44"/>
      <c r="G49" s="44"/>
      <c r="H49" s="37"/>
      <c r="I49" s="63"/>
      <c r="J49" s="44"/>
      <c r="K49" s="37"/>
    </row>
    <row r="50" spans="1:13" s="8" customFormat="1" x14ac:dyDescent="0.25">
      <c r="A50" s="14">
        <v>40725</v>
      </c>
      <c r="B50" s="6">
        <v>173.05</v>
      </c>
      <c r="C50" s="5">
        <v>117.91</v>
      </c>
      <c r="D50" s="7">
        <f t="shared" si="2"/>
        <v>0.68136376769719731</v>
      </c>
      <c r="E50" s="56"/>
      <c r="F50" s="44"/>
      <c r="G50" s="44"/>
      <c r="H50" s="37"/>
      <c r="I50" s="63"/>
      <c r="J50" s="44"/>
      <c r="K50" s="37"/>
    </row>
    <row r="51" spans="1:13" s="8" customFormat="1" x14ac:dyDescent="0.25">
      <c r="A51" s="14">
        <v>40756</v>
      </c>
      <c r="B51" s="6">
        <v>169.16</v>
      </c>
      <c r="C51" s="5">
        <v>113.73</v>
      </c>
      <c r="D51" s="7">
        <f t="shared" si="2"/>
        <v>0.67232206195318045</v>
      </c>
      <c r="E51" s="56"/>
      <c r="F51" s="44"/>
      <c r="G51" s="44"/>
      <c r="H51" s="37"/>
      <c r="I51" s="63"/>
      <c r="J51" s="44"/>
      <c r="K51" s="37"/>
    </row>
    <row r="52" spans="1:13" s="8" customFormat="1" x14ac:dyDescent="0.25">
      <c r="A52" s="14">
        <v>40787</v>
      </c>
      <c r="B52" s="6">
        <v>166.36</v>
      </c>
      <c r="C52" s="5">
        <v>112.88</v>
      </c>
      <c r="D52" s="7">
        <f t="shared" si="2"/>
        <v>0.67852849242606383</v>
      </c>
      <c r="E52" s="57"/>
      <c r="F52" s="45"/>
      <c r="G52" s="45"/>
      <c r="H52" s="38"/>
      <c r="I52" s="64"/>
      <c r="J52" s="45"/>
      <c r="K52" s="38"/>
    </row>
    <row r="53" spans="1:13" s="8" customFormat="1" ht="15" customHeight="1" x14ac:dyDescent="0.25">
      <c r="A53" s="14">
        <v>40817</v>
      </c>
      <c r="B53" s="6">
        <v>167.34</v>
      </c>
      <c r="C53" s="5">
        <v>113.9</v>
      </c>
      <c r="D53" s="7">
        <f t="shared" si="2"/>
        <v>0.68065017329986854</v>
      </c>
      <c r="E53" s="55" t="s">
        <v>13</v>
      </c>
      <c r="F53" s="46">
        <f>SUM(B53:B54)</f>
        <v>342.69</v>
      </c>
      <c r="G53" s="48">
        <f>F53/2</f>
        <v>171.345</v>
      </c>
      <c r="H53" s="36">
        <f>(G53-G41)/G41</f>
        <v>-3.8081395348837275E-3</v>
      </c>
      <c r="I53" s="46">
        <f>SUM(C53:C54)</f>
        <v>231.37</v>
      </c>
      <c r="J53" s="48">
        <f>I53/2</f>
        <v>115.685</v>
      </c>
      <c r="K53" s="36">
        <f>(J53-J41)/J41</f>
        <v>8.6762852378678534E-2</v>
      </c>
    </row>
    <row r="54" spans="1:13" s="8" customFormat="1" x14ac:dyDescent="0.25">
      <c r="A54" s="14">
        <v>40848</v>
      </c>
      <c r="B54" s="6">
        <v>175.35</v>
      </c>
      <c r="C54" s="5">
        <v>117.47</v>
      </c>
      <c r="D54" s="7">
        <f t="shared" si="2"/>
        <v>0.66991730824066154</v>
      </c>
      <c r="E54" s="56"/>
      <c r="F54" s="47"/>
      <c r="G54" s="49"/>
      <c r="H54" s="37"/>
      <c r="I54" s="47"/>
      <c r="J54" s="49"/>
      <c r="K54" s="37"/>
      <c r="L54" s="8" t="s">
        <v>7</v>
      </c>
    </row>
    <row r="55" spans="1:13" s="33" customFormat="1" x14ac:dyDescent="0.25">
      <c r="A55" s="52" t="s">
        <v>17</v>
      </c>
      <c r="B55" s="53"/>
      <c r="C55" s="53"/>
      <c r="D55" s="54"/>
      <c r="E55" s="56"/>
      <c r="F55" s="31"/>
      <c r="G55" s="32"/>
      <c r="H55" s="29"/>
      <c r="I55" s="31"/>
      <c r="J55" s="32"/>
      <c r="K55" s="29"/>
      <c r="L55" s="35"/>
      <c r="M55" s="34">
        <f>(J53+J56)/2</f>
        <v>111.53583333333333</v>
      </c>
    </row>
    <row r="56" spans="1:13" s="8" customFormat="1" x14ac:dyDescent="0.25">
      <c r="A56" s="23">
        <v>41091</v>
      </c>
      <c r="B56" s="24">
        <v>117.69</v>
      </c>
      <c r="C56" s="25">
        <v>101.29</v>
      </c>
      <c r="D56" s="21">
        <f t="shared" si="2"/>
        <v>0.86065086243521127</v>
      </c>
      <c r="E56" s="56"/>
      <c r="F56" s="50">
        <f>SUM(B56:B58)</f>
        <v>360.45</v>
      </c>
      <c r="G56" s="51">
        <f>F56/3</f>
        <v>120.14999999999999</v>
      </c>
      <c r="H56" s="36">
        <f>(G56-G53)/G53</f>
        <v>-0.29878315678893463</v>
      </c>
      <c r="I56" s="50">
        <f>SUM(C56:C58)</f>
        <v>322.16000000000003</v>
      </c>
      <c r="J56" s="51">
        <f>I56/3</f>
        <v>107.38666666666667</v>
      </c>
      <c r="K56" s="36">
        <f>(J56-J53)/J53</f>
        <v>-7.1732146201610683E-2</v>
      </c>
      <c r="L56" s="8" t="s">
        <v>18</v>
      </c>
    </row>
    <row r="57" spans="1:13" s="8" customFormat="1" x14ac:dyDescent="0.25">
      <c r="A57" s="14">
        <v>41122</v>
      </c>
      <c r="B57" s="6">
        <v>119.7</v>
      </c>
      <c r="C57" s="5">
        <v>109.23</v>
      </c>
      <c r="D57" s="7">
        <f t="shared" si="2"/>
        <v>0.91253132832080197</v>
      </c>
      <c r="E57" s="56"/>
      <c r="F57" s="50"/>
      <c r="G57" s="51"/>
      <c r="H57" s="37"/>
      <c r="I57" s="50"/>
      <c r="J57" s="51"/>
      <c r="K57" s="37"/>
    </row>
    <row r="58" spans="1:13" s="8" customFormat="1" x14ac:dyDescent="0.25">
      <c r="A58" s="14">
        <v>41153</v>
      </c>
      <c r="B58" s="6">
        <v>123.06</v>
      </c>
      <c r="C58" s="5">
        <v>111.64</v>
      </c>
      <c r="D58" s="7">
        <f t="shared" si="2"/>
        <v>0.90719973996424508</v>
      </c>
      <c r="E58" s="57"/>
      <c r="F58" s="47"/>
      <c r="G58" s="49"/>
      <c r="H58" s="38"/>
      <c r="I58" s="47"/>
      <c r="J58" s="49"/>
      <c r="K58" s="38"/>
    </row>
    <row r="59" spans="1:13" ht="15" customHeight="1" x14ac:dyDescent="0.25">
      <c r="A59" s="26">
        <v>41183</v>
      </c>
      <c r="B59" s="27">
        <v>127.73</v>
      </c>
      <c r="C59" s="28">
        <v>118.03</v>
      </c>
      <c r="D59" s="30">
        <f t="shared" si="2"/>
        <v>0.92405856102716666</v>
      </c>
      <c r="E59" s="40" t="s">
        <v>14</v>
      </c>
      <c r="F59" s="41">
        <f>SUM(B59:B70)</f>
        <v>1590.8799999999999</v>
      </c>
      <c r="G59" s="42">
        <f>F59/12</f>
        <v>132.57333333333332</v>
      </c>
      <c r="H59" s="39">
        <f>(G59-G56)/G56</f>
        <v>0.10339852961575807</v>
      </c>
      <c r="I59" s="41">
        <f>SUM(C59:C70)</f>
        <v>1463.0799999999997</v>
      </c>
      <c r="J59" s="42">
        <f>I59/12</f>
        <v>121.9233333333333</v>
      </c>
      <c r="K59" s="39">
        <f>(J59-J56)/J56</f>
        <v>0.1353675192450953</v>
      </c>
    </row>
    <row r="60" spans="1:13" x14ac:dyDescent="0.25">
      <c r="A60" s="26">
        <v>41214</v>
      </c>
      <c r="B60" s="27">
        <v>129.31</v>
      </c>
      <c r="C60" s="28">
        <v>119.85</v>
      </c>
      <c r="D60" s="30">
        <f t="shared" si="2"/>
        <v>0.92684247157992417</v>
      </c>
      <c r="E60" s="40"/>
      <c r="F60" s="41"/>
      <c r="G60" s="42"/>
      <c r="H60" s="39"/>
      <c r="I60" s="41"/>
      <c r="J60" s="42"/>
      <c r="K60" s="39"/>
    </row>
    <row r="61" spans="1:13" x14ac:dyDescent="0.25">
      <c r="A61" s="26">
        <v>41244</v>
      </c>
      <c r="B61" s="27">
        <v>124.6</v>
      </c>
      <c r="C61" s="28">
        <v>114.77</v>
      </c>
      <c r="D61" s="30">
        <f t="shared" si="2"/>
        <v>0.92110754414125207</v>
      </c>
      <c r="E61" s="40"/>
      <c r="F61" s="41"/>
      <c r="G61" s="42"/>
      <c r="H61" s="39"/>
      <c r="I61" s="41"/>
      <c r="J61" s="42"/>
      <c r="K61" s="39"/>
    </row>
    <row r="62" spans="1:13" x14ac:dyDescent="0.25">
      <c r="A62" s="26">
        <v>41275</v>
      </c>
      <c r="B62" s="27">
        <v>139.19</v>
      </c>
      <c r="C62" s="28">
        <v>127.57</v>
      </c>
      <c r="D62" s="30">
        <f t="shared" si="2"/>
        <v>0.91651699116315821</v>
      </c>
      <c r="E62" s="40"/>
      <c r="F62" s="41"/>
      <c r="G62" s="42"/>
      <c r="H62" s="39"/>
      <c r="I62" s="41"/>
      <c r="J62" s="42"/>
      <c r="K62" s="39"/>
    </row>
    <row r="63" spans="1:13" x14ac:dyDescent="0.25">
      <c r="A63" s="26">
        <v>41306</v>
      </c>
      <c r="B63" s="27">
        <v>131.66999999999999</v>
      </c>
      <c r="C63" s="28">
        <v>120.35</v>
      </c>
      <c r="D63" s="30">
        <f t="shared" si="2"/>
        <v>0.91402749297486141</v>
      </c>
      <c r="E63" s="40"/>
      <c r="F63" s="41"/>
      <c r="G63" s="42"/>
      <c r="H63" s="39"/>
      <c r="I63" s="41"/>
      <c r="J63" s="42"/>
      <c r="K63" s="39"/>
    </row>
    <row r="64" spans="1:13" x14ac:dyDescent="0.25">
      <c r="A64" s="26">
        <v>41334</v>
      </c>
      <c r="B64" s="27">
        <v>139.57</v>
      </c>
      <c r="C64" s="28">
        <v>127.31</v>
      </c>
      <c r="D64" s="30">
        <f t="shared" si="2"/>
        <v>0.91215877337536722</v>
      </c>
      <c r="E64" s="40"/>
      <c r="F64" s="41"/>
      <c r="G64" s="42"/>
      <c r="H64" s="39"/>
      <c r="I64" s="41"/>
      <c r="J64" s="42"/>
      <c r="K64" s="39"/>
    </row>
    <row r="65" spans="1:11" x14ac:dyDescent="0.25">
      <c r="A65" s="26">
        <v>41365</v>
      </c>
      <c r="B65" s="27">
        <v>136.11000000000001</v>
      </c>
      <c r="C65" s="28">
        <v>124.78</v>
      </c>
      <c r="D65" s="30">
        <f t="shared" ref="D65:D82" si="3">C65/B65</f>
        <v>0.9167585041510542</v>
      </c>
      <c r="E65" s="40"/>
      <c r="F65" s="41"/>
      <c r="G65" s="42"/>
      <c r="H65" s="39"/>
      <c r="I65" s="41"/>
      <c r="J65" s="42"/>
      <c r="K65" s="39"/>
    </row>
    <row r="66" spans="1:11" x14ac:dyDescent="0.25">
      <c r="A66" s="26">
        <v>41395</v>
      </c>
      <c r="B66" s="27">
        <v>134.19</v>
      </c>
      <c r="C66" s="28">
        <v>124.13</v>
      </c>
      <c r="D66" s="30">
        <f t="shared" si="3"/>
        <v>0.92503167151054477</v>
      </c>
      <c r="E66" s="40"/>
      <c r="F66" s="41"/>
      <c r="G66" s="42"/>
      <c r="H66" s="39"/>
      <c r="I66" s="41"/>
      <c r="J66" s="42"/>
      <c r="K66" s="39"/>
    </row>
    <row r="67" spans="1:11" x14ac:dyDescent="0.25">
      <c r="A67" s="26">
        <v>41426</v>
      </c>
      <c r="B67" s="27">
        <v>133.36000000000001</v>
      </c>
      <c r="C67" s="28">
        <v>122.5</v>
      </c>
      <c r="D67" s="30">
        <f t="shared" si="3"/>
        <v>0.91856628674265139</v>
      </c>
      <c r="E67" s="40"/>
      <c r="F67" s="41"/>
      <c r="G67" s="42"/>
      <c r="H67" s="39"/>
      <c r="I67" s="41"/>
      <c r="J67" s="42"/>
      <c r="K67" s="39"/>
    </row>
    <row r="68" spans="1:11" x14ac:dyDescent="0.25">
      <c r="A68" s="26">
        <v>41456</v>
      </c>
      <c r="B68" s="27">
        <v>134.34</v>
      </c>
      <c r="C68" s="28">
        <v>124.06</v>
      </c>
      <c r="D68" s="30">
        <f t="shared" si="3"/>
        <v>0.92347774304004759</v>
      </c>
      <c r="E68" s="40"/>
      <c r="F68" s="41"/>
      <c r="G68" s="42"/>
      <c r="H68" s="39"/>
      <c r="I68" s="41"/>
      <c r="J68" s="42"/>
      <c r="K68" s="39"/>
    </row>
    <row r="69" spans="1:11" x14ac:dyDescent="0.25">
      <c r="A69" s="26">
        <v>41487</v>
      </c>
      <c r="B69" s="27">
        <v>132.28</v>
      </c>
      <c r="C69" s="28">
        <v>121.62</v>
      </c>
      <c r="D69" s="30">
        <f t="shared" si="3"/>
        <v>0.91941336558814635</v>
      </c>
      <c r="E69" s="40"/>
      <c r="F69" s="41"/>
      <c r="G69" s="42"/>
      <c r="H69" s="39"/>
      <c r="I69" s="41"/>
      <c r="J69" s="42"/>
      <c r="K69" s="39"/>
    </row>
    <row r="70" spans="1:11" x14ac:dyDescent="0.25">
      <c r="A70" s="26">
        <v>41518</v>
      </c>
      <c r="B70" s="27">
        <v>128.53</v>
      </c>
      <c r="C70" s="28">
        <v>118.11</v>
      </c>
      <c r="D70" s="30">
        <f t="shared" si="3"/>
        <v>0.91892943281724104</v>
      </c>
      <c r="E70" s="40"/>
      <c r="F70" s="41"/>
      <c r="G70" s="42"/>
      <c r="H70" s="39"/>
      <c r="I70" s="41"/>
      <c r="J70" s="42"/>
      <c r="K70" s="39"/>
    </row>
    <row r="71" spans="1:11" x14ac:dyDescent="0.25">
      <c r="A71" s="26">
        <v>41548</v>
      </c>
      <c r="B71" s="27">
        <v>130.84</v>
      </c>
      <c r="C71" s="28">
        <v>120.29</v>
      </c>
      <c r="D71" s="30">
        <f t="shared" si="3"/>
        <v>0.91936716600428003</v>
      </c>
      <c r="E71" s="40" t="s">
        <v>26</v>
      </c>
      <c r="F71" s="41">
        <f>SUM(B71:B82)</f>
        <v>1560.59</v>
      </c>
      <c r="G71" s="42">
        <f>F71/12</f>
        <v>130.04916666666665</v>
      </c>
      <c r="H71" s="39">
        <f>(G71-G59)/G59</f>
        <v>-1.9039776727345921E-2</v>
      </c>
      <c r="I71" s="41">
        <f>SUM(C71:C82)</f>
        <v>1429.1499999999999</v>
      </c>
      <c r="J71" s="42">
        <f>I71/12</f>
        <v>119.09583333333332</v>
      </c>
      <c r="K71" s="39">
        <f>(J71-J59)/J59</f>
        <v>-2.3190802963610906E-2</v>
      </c>
    </row>
    <row r="72" spans="1:11" x14ac:dyDescent="0.25">
      <c r="A72" s="26">
        <v>41579</v>
      </c>
      <c r="B72" s="27">
        <v>133.62</v>
      </c>
      <c r="C72" s="28">
        <v>122.67</v>
      </c>
      <c r="D72" s="30">
        <f t="shared" si="3"/>
        <v>0.91805118994162549</v>
      </c>
      <c r="E72" s="40"/>
      <c r="F72" s="41"/>
      <c r="G72" s="42"/>
      <c r="H72" s="39"/>
      <c r="I72" s="41"/>
      <c r="J72" s="42"/>
      <c r="K72" s="39"/>
    </row>
    <row r="73" spans="1:11" x14ac:dyDescent="0.25">
      <c r="A73" s="26">
        <v>41609</v>
      </c>
      <c r="B73" s="27">
        <v>133.38</v>
      </c>
      <c r="C73" s="28">
        <v>123.19</v>
      </c>
      <c r="D73" s="30">
        <f t="shared" si="3"/>
        <v>0.92360173939121304</v>
      </c>
      <c r="E73" s="40"/>
      <c r="F73" s="41"/>
      <c r="G73" s="42"/>
      <c r="H73" s="39"/>
      <c r="I73" s="41"/>
      <c r="J73" s="42"/>
      <c r="K73" s="39"/>
    </row>
    <row r="74" spans="1:11" x14ac:dyDescent="0.25">
      <c r="A74" s="26">
        <v>41640</v>
      </c>
      <c r="B74" s="27">
        <v>134.82</v>
      </c>
      <c r="C74" s="28">
        <v>125.92</v>
      </c>
      <c r="D74" s="30">
        <f t="shared" si="3"/>
        <v>0.93398605548138269</v>
      </c>
      <c r="E74" s="40"/>
      <c r="F74" s="41"/>
      <c r="G74" s="42"/>
      <c r="H74" s="39"/>
      <c r="I74" s="41"/>
      <c r="J74" s="42"/>
      <c r="K74" s="39"/>
    </row>
    <row r="75" spans="1:11" x14ac:dyDescent="0.25">
      <c r="A75" s="26">
        <v>41671</v>
      </c>
      <c r="B75" s="27">
        <v>131.80000000000001</v>
      </c>
      <c r="C75" s="28">
        <v>121.79</v>
      </c>
      <c r="D75" s="30">
        <f t="shared" si="3"/>
        <v>0.92405159332321696</v>
      </c>
      <c r="E75" s="40"/>
      <c r="F75" s="41"/>
      <c r="G75" s="42"/>
      <c r="H75" s="39"/>
      <c r="I75" s="41"/>
      <c r="J75" s="42"/>
      <c r="K75" s="39"/>
    </row>
    <row r="76" spans="1:11" x14ac:dyDescent="0.25">
      <c r="A76" s="26">
        <v>41699</v>
      </c>
      <c r="B76" s="27">
        <v>112.31</v>
      </c>
      <c r="C76" s="28">
        <v>102.72</v>
      </c>
      <c r="D76" s="30">
        <f t="shared" si="3"/>
        <v>0.91461134360252871</v>
      </c>
      <c r="E76" s="40"/>
      <c r="F76" s="41"/>
      <c r="G76" s="42"/>
      <c r="H76" s="39"/>
      <c r="I76" s="41"/>
      <c r="J76" s="42"/>
      <c r="K76" s="39"/>
    </row>
    <row r="77" spans="1:11" x14ac:dyDescent="0.25">
      <c r="A77" s="26">
        <v>41730</v>
      </c>
      <c r="B77" s="27">
        <v>116.43</v>
      </c>
      <c r="C77" s="28">
        <v>106.29</v>
      </c>
      <c r="D77" s="30">
        <f t="shared" si="3"/>
        <v>0.91290904406080908</v>
      </c>
      <c r="E77" s="40"/>
      <c r="F77" s="41"/>
      <c r="G77" s="42"/>
      <c r="H77" s="39"/>
      <c r="I77" s="41"/>
      <c r="J77" s="42"/>
      <c r="K77" s="39"/>
    </row>
    <row r="78" spans="1:11" x14ac:dyDescent="0.25">
      <c r="A78" s="26">
        <v>41760</v>
      </c>
      <c r="B78" s="27">
        <v>116.78</v>
      </c>
      <c r="C78" s="28">
        <v>106.61</v>
      </c>
      <c r="D78" s="30">
        <f t="shared" si="3"/>
        <v>0.91291317006336703</v>
      </c>
      <c r="E78" s="40"/>
      <c r="F78" s="41"/>
      <c r="G78" s="42"/>
      <c r="H78" s="39"/>
      <c r="I78" s="41"/>
      <c r="J78" s="42"/>
      <c r="K78" s="39"/>
    </row>
    <row r="79" spans="1:11" x14ac:dyDescent="0.25">
      <c r="A79" s="26">
        <v>41791</v>
      </c>
      <c r="B79" s="27">
        <v>136.21</v>
      </c>
      <c r="C79" s="28">
        <v>124</v>
      </c>
      <c r="D79" s="30">
        <f t="shared" si="3"/>
        <v>0.91035900447837892</v>
      </c>
      <c r="E79" s="40"/>
      <c r="F79" s="41"/>
      <c r="G79" s="42"/>
      <c r="H79" s="39"/>
      <c r="I79" s="41"/>
      <c r="J79" s="42"/>
      <c r="K79" s="39"/>
    </row>
    <row r="80" spans="1:11" x14ac:dyDescent="0.25">
      <c r="A80" s="26">
        <v>41821</v>
      </c>
      <c r="B80" s="27">
        <v>146.1</v>
      </c>
      <c r="C80" s="28">
        <v>133.28</v>
      </c>
      <c r="D80" s="30">
        <f t="shared" si="3"/>
        <v>0.91225188227241616</v>
      </c>
      <c r="E80" s="40"/>
      <c r="F80" s="41"/>
      <c r="G80" s="42"/>
      <c r="H80" s="39"/>
      <c r="I80" s="41"/>
      <c r="J80" s="42"/>
      <c r="K80" s="39"/>
    </row>
    <row r="81" spans="1:11" x14ac:dyDescent="0.25">
      <c r="A81" s="26">
        <v>41852</v>
      </c>
      <c r="B81" s="27">
        <v>133.81</v>
      </c>
      <c r="C81" s="28">
        <v>120.81</v>
      </c>
      <c r="D81" s="30">
        <f t="shared" si="3"/>
        <v>0.90284732082803976</v>
      </c>
      <c r="E81" s="40"/>
      <c r="F81" s="41"/>
      <c r="G81" s="42"/>
      <c r="H81" s="39"/>
      <c r="I81" s="41"/>
      <c r="J81" s="42"/>
      <c r="K81" s="39"/>
    </row>
    <row r="82" spans="1:11" x14ac:dyDescent="0.25">
      <c r="A82" s="26">
        <v>41883</v>
      </c>
      <c r="B82" s="27">
        <v>134.49</v>
      </c>
      <c r="C82" s="28">
        <v>121.58</v>
      </c>
      <c r="D82" s="30">
        <f t="shared" si="3"/>
        <v>0.90400773291694547</v>
      </c>
      <c r="E82" s="40"/>
      <c r="F82" s="41"/>
      <c r="G82" s="42"/>
      <c r="H82" s="39"/>
      <c r="I82" s="41"/>
      <c r="J82" s="42"/>
      <c r="K82" s="39"/>
    </row>
    <row r="83" spans="1:11" x14ac:dyDescent="0.25">
      <c r="C83" s="1"/>
    </row>
    <row r="84" spans="1:11" x14ac:dyDescent="0.25">
      <c r="A84" s="18" t="s">
        <v>8</v>
      </c>
      <c r="C84" s="1"/>
    </row>
    <row r="85" spans="1:11" x14ac:dyDescent="0.25">
      <c r="A85" s="18"/>
      <c r="B85" s="9" t="s">
        <v>4</v>
      </c>
      <c r="C85" s="2" t="s">
        <v>5</v>
      </c>
      <c r="D85" s="2" t="s">
        <v>6</v>
      </c>
      <c r="E85" s="2"/>
      <c r="F85" s="2"/>
      <c r="G85" s="2"/>
      <c r="H85" s="2"/>
      <c r="K85" s="2"/>
    </row>
    <row r="86" spans="1:11" x14ac:dyDescent="0.25">
      <c r="A86" s="15"/>
      <c r="B86" s="12">
        <f>SUM(B3:B77)</f>
        <v>11175.370000000003</v>
      </c>
      <c r="C86" s="12">
        <f>SUM(C3:C77)</f>
        <v>7528.82</v>
      </c>
      <c r="D86" s="17">
        <f>C86/B86</f>
        <v>0.6736976046430676</v>
      </c>
      <c r="E86" s="19"/>
      <c r="F86" s="19"/>
      <c r="G86" s="19"/>
      <c r="H86" s="19"/>
      <c r="K86" s="19"/>
    </row>
    <row r="87" spans="1:11" x14ac:dyDescent="0.25">
      <c r="C87" s="1"/>
    </row>
    <row r="88" spans="1:11" ht="15" customHeight="1" x14ac:dyDescent="0.25">
      <c r="C88" s="16"/>
    </row>
    <row r="89" spans="1:11" x14ac:dyDescent="0.25">
      <c r="C89" s="1"/>
    </row>
    <row r="90" spans="1:11" x14ac:dyDescent="0.25">
      <c r="C90" s="1"/>
    </row>
    <row r="91" spans="1:11" x14ac:dyDescent="0.25">
      <c r="C91" s="1"/>
    </row>
    <row r="92" spans="1:11" x14ac:dyDescent="0.25">
      <c r="C92" s="1"/>
    </row>
  </sheetData>
  <mergeCells count="70">
    <mergeCell ref="K3:K4"/>
    <mergeCell ref="G29:G40"/>
    <mergeCell ref="F41:F52"/>
    <mergeCell ref="K5:K16"/>
    <mergeCell ref="K17:K28"/>
    <mergeCell ref="A2:A4"/>
    <mergeCell ref="B2:B4"/>
    <mergeCell ref="C2:C4"/>
    <mergeCell ref="D2:D4"/>
    <mergeCell ref="F2:H2"/>
    <mergeCell ref="I2:K2"/>
    <mergeCell ref="E3:E4"/>
    <mergeCell ref="F3:F4"/>
    <mergeCell ref="G3:G4"/>
    <mergeCell ref="H3:H4"/>
    <mergeCell ref="I3:I4"/>
    <mergeCell ref="J3:J4"/>
    <mergeCell ref="A1:K1"/>
    <mergeCell ref="K56:K58"/>
    <mergeCell ref="F5:F16"/>
    <mergeCell ref="G5:G16"/>
    <mergeCell ref="F17:F28"/>
    <mergeCell ref="G17:G28"/>
    <mergeCell ref="E5:E16"/>
    <mergeCell ref="E17:E28"/>
    <mergeCell ref="I17:I28"/>
    <mergeCell ref="J17:J28"/>
    <mergeCell ref="I29:I40"/>
    <mergeCell ref="J29:J40"/>
    <mergeCell ref="I41:I52"/>
    <mergeCell ref="H53:H54"/>
    <mergeCell ref="H56:H58"/>
    <mergeCell ref="F29:F40"/>
    <mergeCell ref="A55:D55"/>
    <mergeCell ref="E59:E70"/>
    <mergeCell ref="F59:F70"/>
    <mergeCell ref="E29:E40"/>
    <mergeCell ref="E41:E52"/>
    <mergeCell ref="E53:E58"/>
    <mergeCell ref="J71:J82"/>
    <mergeCell ref="K71:K82"/>
    <mergeCell ref="G41:G52"/>
    <mergeCell ref="F53:F54"/>
    <mergeCell ref="I59:I70"/>
    <mergeCell ref="J59:J70"/>
    <mergeCell ref="H59:H70"/>
    <mergeCell ref="H41:H52"/>
    <mergeCell ref="G59:G70"/>
    <mergeCell ref="G53:G54"/>
    <mergeCell ref="F56:F58"/>
    <mergeCell ref="G56:G58"/>
    <mergeCell ref="J41:J52"/>
    <mergeCell ref="I53:I54"/>
    <mergeCell ref="J53:J54"/>
    <mergeCell ref="I56:I58"/>
    <mergeCell ref="E71:E82"/>
    <mergeCell ref="F71:F82"/>
    <mergeCell ref="G71:G82"/>
    <mergeCell ref="H71:H82"/>
    <mergeCell ref="I71:I82"/>
    <mergeCell ref="H5:H16"/>
    <mergeCell ref="H17:H28"/>
    <mergeCell ref="K59:K70"/>
    <mergeCell ref="K29:K40"/>
    <mergeCell ref="K41:K52"/>
    <mergeCell ref="K53:K54"/>
    <mergeCell ref="H29:H40"/>
    <mergeCell ref="J56:J58"/>
    <mergeCell ref="I5:I16"/>
    <mergeCell ref="J5:J16"/>
  </mergeCells>
  <conditionalFormatting sqref="H71 K71 H5:H59 K5:K59 H83:H1048576 K83:K1048576">
    <cfRule type="cellIs" dxfId="5" priority="21" operator="lessThan">
      <formula>0</formula>
    </cfRule>
    <cfRule type="cellIs" dxfId="4" priority="22" operator="lessThan">
      <formula>0</formula>
    </cfRule>
  </conditionalFormatting>
  <conditionalFormatting sqref="H3">
    <cfRule type="cellIs" dxfId="3" priority="15" operator="lessThan">
      <formula>0</formula>
    </cfRule>
    <cfRule type="cellIs" dxfId="2" priority="16" operator="lessThan">
      <formula>0</formula>
    </cfRule>
  </conditionalFormatting>
  <conditionalFormatting sqref="K3">
    <cfRule type="cellIs" dxfId="1" priority="1" operator="lessThan">
      <formula>0</formula>
    </cfRule>
    <cfRule type="cellIs" dxfId="0" priority="2" operator="lessThan">
      <formula>0</formula>
    </cfRule>
  </conditionalFormatting>
  <printOptions horizontalCentered="1"/>
  <pageMargins left="0.2" right="0.2" top="0.4" bottom="0.25" header="0.3" footer="0.3"/>
  <pageSetup scale="74" fitToHeight="5" orientation="portrait" r:id="rId1"/>
  <ignoredErrors>
    <ignoredError sqref="F56:K58 F17:K54 F59 I59 F5:G16 I5:J16" formulaRange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Trends</vt:lpstr>
      <vt:lpstr>Trends!Print_Titles</vt:lpstr>
    </vt:vector>
  </TitlesOfParts>
  <Company>EITSD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EITSD</dc:creator>
  <cp:lastModifiedBy>Curtis Gibbens</cp:lastModifiedBy>
  <cp:lastPrinted>2015-11-06T20:52:26Z</cp:lastPrinted>
  <dcterms:created xsi:type="dcterms:W3CDTF">2013-04-30T14:35:02Z</dcterms:created>
  <dcterms:modified xsi:type="dcterms:W3CDTF">2015-11-30T15:01:53Z</dcterms:modified>
</cp:coreProperties>
</file>